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2023 City\"/>
    </mc:Choice>
  </mc:AlternateContent>
  <xr:revisionPtr revIDLastSave="0" documentId="8_{7BBEB935-5FFA-4959-925F-0205F7B048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Loss % of Total I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B52" i="1"/>
  <c r="B54" i="1" s="1"/>
  <c r="B49" i="1"/>
  <c r="B50" i="1" s="1"/>
  <c r="B55" i="1" s="1"/>
  <c r="B48" i="1"/>
  <c r="B44" i="1"/>
  <c r="B43" i="1"/>
  <c r="B42" i="1"/>
  <c r="B41" i="1"/>
  <c r="B40" i="1"/>
  <c r="B39" i="1"/>
  <c r="B38" i="1"/>
  <c r="B36" i="1"/>
  <c r="B37" i="1" s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45" i="1" s="1"/>
  <c r="B16" i="1"/>
  <c r="B15" i="1"/>
  <c r="B14" i="1"/>
  <c r="B13" i="1"/>
  <c r="B12" i="1"/>
  <c r="B11" i="1"/>
  <c r="B10" i="1"/>
  <c r="B9" i="1"/>
  <c r="B8" i="1"/>
  <c r="B7" i="1"/>
  <c r="B17" i="1" s="1"/>
  <c r="B18" i="1" s="1"/>
  <c r="B46" i="1" s="1"/>
  <c r="B56" i="1" s="1"/>
</calcChain>
</file>

<file path=xl/sharedStrings.xml><?xml version="1.0" encoding="utf-8"?>
<sst xmlns="http://schemas.openxmlformats.org/spreadsheetml/2006/main" count="56" uniqueCount="56">
  <si>
    <t>Total</t>
  </si>
  <si>
    <t>Income</t>
  </si>
  <si>
    <t xml:space="preserve">   Business License Fee</t>
  </si>
  <si>
    <t xml:space="preserve">   Citations Paid</t>
  </si>
  <si>
    <t xml:space="preserve">   Franchise Tax</t>
  </si>
  <si>
    <t xml:space="preserve">   Pavilion Rental - Park Fund</t>
  </si>
  <si>
    <t xml:space="preserve">   Rental Income - General Fund</t>
  </si>
  <si>
    <t xml:space="preserve">   Revenues - General Fund</t>
  </si>
  <si>
    <t xml:space="preserve">   Revenues - Street Fund</t>
  </si>
  <si>
    <t xml:space="preserve">   Sales</t>
  </si>
  <si>
    <t xml:space="preserve">   tank rental</t>
  </si>
  <si>
    <t xml:space="preserve">   Tax Collect</t>
  </si>
  <si>
    <t>Total Income</t>
  </si>
  <si>
    <t>Gross Profit</t>
  </si>
  <si>
    <t>Expenses</t>
  </si>
  <si>
    <t xml:space="preserve">   Car &amp; Truck</t>
  </si>
  <si>
    <t xml:space="preserve">   Contractors</t>
  </si>
  <si>
    <t xml:space="preserve">   Council Meetings</t>
  </si>
  <si>
    <t xml:space="preserve">   Dues &amp; Subscriptions</t>
  </si>
  <si>
    <t xml:space="preserve">   Fuel</t>
  </si>
  <si>
    <t xml:space="preserve">   Insurance</t>
  </si>
  <si>
    <t xml:space="preserve">   Legal &amp; Professional Fees</t>
  </si>
  <si>
    <t xml:space="preserve">   Legal &amp; Professional Services</t>
  </si>
  <si>
    <t xml:space="preserve">   Office Supplies &amp; Software</t>
  </si>
  <si>
    <t xml:space="preserve">   Payroll Tax Expenses</t>
  </si>
  <si>
    <t xml:space="preserve">   Police Dept.</t>
  </si>
  <si>
    <t xml:space="preserve">   Reimbursable Expenses</t>
  </si>
  <si>
    <t xml:space="preserve">   Rent &amp; Lease</t>
  </si>
  <si>
    <t xml:space="preserve">   Repairs &amp; Maintenance</t>
  </si>
  <si>
    <t xml:space="preserve">   RSO Wages</t>
  </si>
  <si>
    <t xml:space="preserve">   Salaries &amp; Wages</t>
  </si>
  <si>
    <t xml:space="preserve">      Salaries &amp; Wages - Administrative</t>
  </si>
  <si>
    <t xml:space="preserve">   Total Salaries &amp; Wages</t>
  </si>
  <si>
    <t xml:space="preserve">   Street Lights</t>
  </si>
  <si>
    <t xml:space="preserve">   Street Repairs</t>
  </si>
  <si>
    <t xml:space="preserve">   Survey</t>
  </si>
  <si>
    <t xml:space="preserve">   Taxes &amp; Licenses</t>
  </si>
  <si>
    <t xml:space="preserve">   Uncategorized Expense</t>
  </si>
  <si>
    <t xml:space="preserve">   Utilities</t>
  </si>
  <si>
    <t xml:space="preserve">   Workers Compensation</t>
  </si>
  <si>
    <t>Total Expenses</t>
  </si>
  <si>
    <t>Net Operating Income</t>
  </si>
  <si>
    <t>Other Income</t>
  </si>
  <si>
    <t xml:space="preserve">   Interest Income</t>
  </si>
  <si>
    <t xml:space="preserve">   Interest Income - Street Fund</t>
  </si>
  <si>
    <t>Total Other Income</t>
  </si>
  <si>
    <t>Other Expenses</t>
  </si>
  <si>
    <t xml:space="preserve">   Christmas Bonuses</t>
  </si>
  <si>
    <t xml:space="preserve">   Loan Payments</t>
  </si>
  <si>
    <t>Total Other Expenses</t>
  </si>
  <si>
    <t>Net Other Income</t>
  </si>
  <si>
    <t>Net Income</t>
  </si>
  <si>
    <t>Wednesday, Jan 31, 2024 02:49:27 PM GMT-8 - Accrual Basis</t>
  </si>
  <si>
    <t>City of Omaha/ Street Fund</t>
  </si>
  <si>
    <t>January - December 2023</t>
  </si>
  <si>
    <t>Total Income &amp; Expenses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</si>
</sst>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0"/>
  <sheetViews>
    <sheetView tabSelected="1" topLeftCell="A27" workbookViewId="0">
      <selection activeCell="A38" sqref="A38:XFD38"/>
    </sheetView>
  </sheetViews>
  <sheetFormatPr defaultRowHeight="15" x14ac:dyDescent="0.25"/>
  <cols>
    <col min="1" max="1" width="34.42578125" customWidth="1"/>
    <col min="2" max="2" width="30.140625" customWidth="1"/>
  </cols>
  <sheetData>
    <row r="1" spans="1:2" ht="18" x14ac:dyDescent="0.25">
      <c r="A1" s="10" t="s">
        <v>53</v>
      </c>
      <c r="B1" s="9"/>
    </row>
    <row r="2" spans="1:2" ht="18" x14ac:dyDescent="0.25">
      <c r="A2" s="10" t="s">
        <v>55</v>
      </c>
      <c r="B2" s="9"/>
    </row>
    <row r="3" spans="1:2" x14ac:dyDescent="0.25">
      <c r="A3" s="11" t="s">
        <v>54</v>
      </c>
      <c r="B3" s="9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5">
        <f>155</f>
        <v>155</v>
      </c>
    </row>
    <row r="8" spans="1:2" x14ac:dyDescent="0.25">
      <c r="A8" s="3" t="s">
        <v>3</v>
      </c>
      <c r="B8" s="5">
        <f>2497</f>
        <v>2497</v>
      </c>
    </row>
    <row r="9" spans="1:2" x14ac:dyDescent="0.25">
      <c r="A9" s="3" t="s">
        <v>4</v>
      </c>
      <c r="B9" s="5">
        <f>10036.36</f>
        <v>10036.36</v>
      </c>
    </row>
    <row r="10" spans="1:2" x14ac:dyDescent="0.25">
      <c r="A10" s="3" t="s">
        <v>5</v>
      </c>
      <c r="B10" s="5">
        <f>40</f>
        <v>40</v>
      </c>
    </row>
    <row r="11" spans="1:2" x14ac:dyDescent="0.25">
      <c r="A11" s="3" t="s">
        <v>6</v>
      </c>
      <c r="B11" s="5">
        <f>250</f>
        <v>250</v>
      </c>
    </row>
    <row r="12" spans="1:2" x14ac:dyDescent="0.25">
      <c r="A12" s="3" t="s">
        <v>7</v>
      </c>
      <c r="B12" s="5">
        <f>30674.33</f>
        <v>30674.33</v>
      </c>
    </row>
    <row r="13" spans="1:2" x14ac:dyDescent="0.25">
      <c r="A13" s="3" t="s">
        <v>8</v>
      </c>
      <c r="B13" s="5">
        <f>11900.78</f>
        <v>11900.78</v>
      </c>
    </row>
    <row r="14" spans="1:2" x14ac:dyDescent="0.25">
      <c r="A14" s="3" t="s">
        <v>9</v>
      </c>
      <c r="B14" s="5">
        <f>300</f>
        <v>300</v>
      </c>
    </row>
    <row r="15" spans="1:2" x14ac:dyDescent="0.25">
      <c r="A15" s="3" t="s">
        <v>10</v>
      </c>
      <c r="B15" s="5">
        <f>825</f>
        <v>825</v>
      </c>
    </row>
    <row r="16" spans="1:2" x14ac:dyDescent="0.25">
      <c r="A16" s="3" t="s">
        <v>11</v>
      </c>
      <c r="B16" s="5">
        <f>9865.59</f>
        <v>9865.59</v>
      </c>
    </row>
    <row r="17" spans="1:2" x14ac:dyDescent="0.25">
      <c r="A17" s="3" t="s">
        <v>12</v>
      </c>
      <c r="B17" s="6">
        <f>(((((((((B7)+(B8))+(B9))+(B10))+(B11))+(B12))+(B13))+(B14))+(B15))+(B16)</f>
        <v>66544.06</v>
      </c>
    </row>
    <row r="18" spans="1:2" x14ac:dyDescent="0.25">
      <c r="A18" s="3" t="s">
        <v>13</v>
      </c>
      <c r="B18" s="6">
        <f>(B17)-(0)</f>
        <v>66544.06</v>
      </c>
    </row>
    <row r="19" spans="1:2" x14ac:dyDescent="0.25">
      <c r="A19" s="3" t="s">
        <v>14</v>
      </c>
      <c r="B19" s="4"/>
    </row>
    <row r="20" spans="1:2" x14ac:dyDescent="0.25">
      <c r="A20" s="3" t="s">
        <v>15</v>
      </c>
      <c r="B20" s="5">
        <f>134.68</f>
        <v>134.68</v>
      </c>
    </row>
    <row r="21" spans="1:2" x14ac:dyDescent="0.25">
      <c r="A21" s="3" t="s">
        <v>16</v>
      </c>
      <c r="B21" s="5">
        <f>8845</f>
        <v>8845</v>
      </c>
    </row>
    <row r="22" spans="1:2" x14ac:dyDescent="0.25">
      <c r="A22" s="3" t="s">
        <v>17</v>
      </c>
      <c r="B22" s="5">
        <f>180</f>
        <v>180</v>
      </c>
    </row>
    <row r="23" spans="1:2" x14ac:dyDescent="0.25">
      <c r="A23" s="3" t="s">
        <v>18</v>
      </c>
      <c r="B23" s="5">
        <f>369.72</f>
        <v>369.72</v>
      </c>
    </row>
    <row r="24" spans="1:2" x14ac:dyDescent="0.25">
      <c r="A24" s="3" t="s">
        <v>19</v>
      </c>
      <c r="B24" s="5">
        <f>1610.24</f>
        <v>1610.24</v>
      </c>
    </row>
    <row r="25" spans="1:2" x14ac:dyDescent="0.25">
      <c r="A25" s="3" t="s">
        <v>20</v>
      </c>
      <c r="B25" s="5">
        <f>7508.51</f>
        <v>7508.51</v>
      </c>
    </row>
    <row r="26" spans="1:2" x14ac:dyDescent="0.25">
      <c r="A26" s="3" t="s">
        <v>21</v>
      </c>
      <c r="B26" s="5">
        <f>327</f>
        <v>327</v>
      </c>
    </row>
    <row r="27" spans="1:2" x14ac:dyDescent="0.25">
      <c r="A27" s="3" t="s">
        <v>22</v>
      </c>
      <c r="B27" s="5">
        <f>339.72</f>
        <v>339.72</v>
      </c>
    </row>
    <row r="28" spans="1:2" x14ac:dyDescent="0.25">
      <c r="A28" s="3" t="s">
        <v>23</v>
      </c>
      <c r="B28" s="5">
        <f>332.83</f>
        <v>332.83</v>
      </c>
    </row>
    <row r="29" spans="1:2" x14ac:dyDescent="0.25">
      <c r="A29" s="3" t="s">
        <v>24</v>
      </c>
      <c r="B29" s="5">
        <f>17759.43</f>
        <v>17759.43</v>
      </c>
    </row>
    <row r="30" spans="1:2" x14ac:dyDescent="0.25">
      <c r="A30" s="3" t="s">
        <v>25</v>
      </c>
      <c r="B30" s="5">
        <f>14954.01</f>
        <v>14954.01</v>
      </c>
    </row>
    <row r="31" spans="1:2" x14ac:dyDescent="0.25">
      <c r="A31" s="3" t="s">
        <v>26</v>
      </c>
      <c r="B31" s="5">
        <f>11.44</f>
        <v>11.44</v>
      </c>
    </row>
    <row r="32" spans="1:2" x14ac:dyDescent="0.25">
      <c r="A32" s="3" t="s">
        <v>27</v>
      </c>
      <c r="B32" s="5">
        <f>-276</f>
        <v>-276</v>
      </c>
    </row>
    <row r="33" spans="1:2" x14ac:dyDescent="0.25">
      <c r="A33" s="3" t="s">
        <v>28</v>
      </c>
      <c r="B33" s="5">
        <f>4761.29</f>
        <v>4761.29</v>
      </c>
    </row>
    <row r="34" spans="1:2" x14ac:dyDescent="0.25">
      <c r="A34" s="3" t="s">
        <v>29</v>
      </c>
      <c r="B34" s="5">
        <f>-7628.46</f>
        <v>-7628.46</v>
      </c>
    </row>
    <row r="35" spans="1:2" x14ac:dyDescent="0.25">
      <c r="A35" s="3" t="s">
        <v>30</v>
      </c>
      <c r="B35" s="5">
        <f>9671.22</f>
        <v>9671.2199999999993</v>
      </c>
    </row>
    <row r="36" spans="1:2" x14ac:dyDescent="0.25">
      <c r="A36" s="3" t="s">
        <v>31</v>
      </c>
      <c r="B36" s="5">
        <f>17032</f>
        <v>17032</v>
      </c>
    </row>
    <row r="37" spans="1:2" x14ac:dyDescent="0.25">
      <c r="A37" s="3" t="s">
        <v>32</v>
      </c>
      <c r="B37" s="6">
        <f>(B35)+(B36)</f>
        <v>26703.22</v>
      </c>
    </row>
    <row r="38" spans="1:2" x14ac:dyDescent="0.25">
      <c r="A38" s="3" t="s">
        <v>33</v>
      </c>
      <c r="B38" s="5">
        <f>4503.48</f>
        <v>4503.4799999999996</v>
      </c>
    </row>
    <row r="39" spans="1:2" x14ac:dyDescent="0.25">
      <c r="A39" s="3" t="s">
        <v>34</v>
      </c>
      <c r="B39" s="5">
        <f>1915.16</f>
        <v>1915.16</v>
      </c>
    </row>
    <row r="40" spans="1:2" x14ac:dyDescent="0.25">
      <c r="A40" s="3" t="s">
        <v>35</v>
      </c>
      <c r="B40" s="5">
        <f>225</f>
        <v>225</v>
      </c>
    </row>
    <row r="41" spans="1:2" x14ac:dyDescent="0.25">
      <c r="A41" s="3" t="s">
        <v>36</v>
      </c>
      <c r="B41" s="5">
        <f>151.57</f>
        <v>151.57</v>
      </c>
    </row>
    <row r="42" spans="1:2" x14ac:dyDescent="0.25">
      <c r="A42" s="3" t="s">
        <v>37</v>
      </c>
      <c r="B42" s="5">
        <f>75.86</f>
        <v>75.86</v>
      </c>
    </row>
    <row r="43" spans="1:2" x14ac:dyDescent="0.25">
      <c r="A43" s="3" t="s">
        <v>38</v>
      </c>
      <c r="B43" s="5">
        <f>4457.53</f>
        <v>4457.53</v>
      </c>
    </row>
    <row r="44" spans="1:2" x14ac:dyDescent="0.25">
      <c r="A44" s="3" t="s">
        <v>39</v>
      </c>
      <c r="B44" s="5">
        <f>1030</f>
        <v>1030</v>
      </c>
    </row>
    <row r="45" spans="1:2" x14ac:dyDescent="0.25">
      <c r="A45" s="3" t="s">
        <v>40</v>
      </c>
      <c r="B45" s="6">
        <f>((((((((((((((((((((((B20)+(B21))+(B22))+(B23))+(B24))+(B25))+(B26))+(B27))+(B28))+(B29))+(B30))+(B31))+(B32))+(B33))+(B34))+(B37))+(B38))+(B39))+(B40))+(B41))+(B42))+(B43))+(B44)</f>
        <v>88291.23000000001</v>
      </c>
    </row>
    <row r="46" spans="1:2" x14ac:dyDescent="0.25">
      <c r="A46" s="3" t="s">
        <v>41</v>
      </c>
      <c r="B46" s="6">
        <f>(B18)-(B45)</f>
        <v>-21747.170000000013</v>
      </c>
    </row>
    <row r="47" spans="1:2" x14ac:dyDescent="0.25">
      <c r="A47" s="3" t="s">
        <v>42</v>
      </c>
      <c r="B47" s="4"/>
    </row>
    <row r="48" spans="1:2" x14ac:dyDescent="0.25">
      <c r="A48" s="3" t="s">
        <v>43</v>
      </c>
      <c r="B48" s="5">
        <f>23.67</f>
        <v>23.67</v>
      </c>
    </row>
    <row r="49" spans="1:2" x14ac:dyDescent="0.25">
      <c r="A49" s="3" t="s">
        <v>44</v>
      </c>
      <c r="B49" s="5">
        <f>1.22</f>
        <v>1.22</v>
      </c>
    </row>
    <row r="50" spans="1:2" x14ac:dyDescent="0.25">
      <c r="A50" s="3" t="s">
        <v>45</v>
      </c>
      <c r="B50" s="6">
        <f>(B48)+(B49)</f>
        <v>24.89</v>
      </c>
    </row>
    <row r="51" spans="1:2" x14ac:dyDescent="0.25">
      <c r="A51" s="3" t="s">
        <v>46</v>
      </c>
      <c r="B51" s="4"/>
    </row>
    <row r="52" spans="1:2" x14ac:dyDescent="0.25">
      <c r="A52" s="3" t="s">
        <v>47</v>
      </c>
      <c r="B52" s="5">
        <f>250</f>
        <v>250</v>
      </c>
    </row>
    <row r="53" spans="1:2" x14ac:dyDescent="0.25">
      <c r="A53" s="3" t="s">
        <v>48</v>
      </c>
      <c r="B53" s="5">
        <f>1715.91</f>
        <v>1715.91</v>
      </c>
    </row>
    <row r="54" spans="1:2" x14ac:dyDescent="0.25">
      <c r="A54" s="3" t="s">
        <v>49</v>
      </c>
      <c r="B54" s="6">
        <f>(B52)+(B53)</f>
        <v>1965.91</v>
      </c>
    </row>
    <row r="55" spans="1:2" x14ac:dyDescent="0.25">
      <c r="A55" s="3" t="s">
        <v>50</v>
      </c>
      <c r="B55" s="6">
        <f>(B50)-(B54)</f>
        <v>-1941.02</v>
      </c>
    </row>
    <row r="56" spans="1:2" x14ac:dyDescent="0.25">
      <c r="A56" s="3" t="s">
        <v>51</v>
      </c>
      <c r="B56" s="7">
        <f>(B46)+(B55)</f>
        <v>-23688.190000000013</v>
      </c>
    </row>
    <row r="57" spans="1:2" x14ac:dyDescent="0.25">
      <c r="A57" s="3"/>
      <c r="B57" s="4"/>
    </row>
    <row r="60" spans="1:2" x14ac:dyDescent="0.25">
      <c r="A60" s="8" t="s">
        <v>52</v>
      </c>
      <c r="B60" s="9"/>
    </row>
  </sheetData>
  <mergeCells count="4">
    <mergeCell ref="A60:B60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% of Total Inco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 Dunn</cp:lastModifiedBy>
  <dcterms:created xsi:type="dcterms:W3CDTF">2024-01-31T22:49:27Z</dcterms:created>
  <dcterms:modified xsi:type="dcterms:W3CDTF">2024-01-31T22:53:21Z</dcterms:modified>
</cp:coreProperties>
</file>